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3FB89578-C849-46BE-87D8-13C5BC5A71CD}" xr6:coauthVersionLast="47" xr6:coauthVersionMax="47" xr10:uidLastSave="{00000000-0000-0000-0000-000000000000}"/>
  <bookViews>
    <workbookView xWindow="19090" yWindow="-110" windowWidth="19420" windowHeight="11500" xr2:uid="{00000000-000D-0000-FFFF-FFFF00000000}"/>
  </bookViews>
  <sheets>
    <sheet name="UK wholesale prices" sheetId="1" r:id="rId1"/>
    <sheet name="Table" sheetId="9" r:id="rId2"/>
    <sheet name="Chart" sheetId="8" r:id="rId3"/>
    <sheet name="Disclaimer and notes" sheetId="14" r:id="rId4"/>
  </sheets>
  <definedNames>
    <definedName name="CR_Export_Quarterly_Prices">#REF!</definedName>
    <definedName name="CR_Export_Weekly_Prices">#REF!</definedName>
    <definedName name="CR_Export_Yearly_Prices">#REF!</definedName>
    <definedName name="Month">#REF!</definedName>
    <definedName name="Year">#REF!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C9" i="9"/>
  <c r="C8" i="9"/>
  <c r="C7" i="9"/>
  <c r="D8" i="9"/>
  <c r="D10" i="9"/>
  <c r="D9" i="9"/>
  <c r="D7" i="9"/>
  <c r="G5" i="9" l="1"/>
  <c r="E5" i="9"/>
  <c r="E8" i="9" s="1"/>
  <c r="E10" i="9" l="1"/>
  <c r="F10" i="9" s="1"/>
  <c r="E9" i="9"/>
  <c r="F9" i="9" s="1"/>
  <c r="F8" i="9"/>
  <c r="E7" i="9"/>
  <c r="F7" i="9" s="1"/>
  <c r="G10" i="9"/>
  <c r="H10" i="9" s="1"/>
  <c r="G9" i="9"/>
  <c r="H9" i="9" s="1"/>
  <c r="G8" i="9"/>
  <c r="H8" i="9" s="1"/>
  <c r="G7" i="9"/>
  <c r="H7" i="9" s="1"/>
</calcChain>
</file>

<file path=xl/sharedStrings.xml><?xml version="1.0" encoding="utf-8"?>
<sst xmlns="http://schemas.openxmlformats.org/spreadsheetml/2006/main" count="119" uniqueCount="42">
  <si>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</si>
  <si>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</si>
  <si>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</si>
  <si>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</si>
  <si>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</si>
  <si>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</si>
  <si>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</si>
  <si>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</si>
  <si>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</si>
  <si>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</si>
  <si>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</si>
  <si>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</si>
  <si>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</si>
  <si>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</si>
  <si>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</si>
  <si>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</si>
  <si>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</si>
  <si>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</si>
  <si>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</si>
  <si>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</si>
  <si>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</si>
  <si>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</si>
  <si>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</si>
  <si>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</si>
  <si>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</si>
  <si>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</si>
  <si>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</si>
  <si>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</si>
  <si>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</si>
  <si>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</si>
  <si>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</si>
  <si>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</si>
  <si>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</si>
  <si>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</si>
  <si>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</si>
  <si>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</si>
  <si>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</si>
  <si>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</si>
  <si>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</si>
  <si>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t>©Agriculture and Horticulture Development Board 2026. All rights reserved.</t>
  </si>
  <si>
    <r>
      <rPr>
        <b/>
        <sz val="12"/>
        <color rgb="FF575756"/>
        <rFont val="Arial"/>
        <family val="2"/>
      </rPr>
      <t xml:space="preserve">Last updated: </t>
    </r>
    <r>
      <rPr>
        <sz val="12"/>
        <color rgb="FF575756"/>
        <rFont val="Arial"/>
        <family val="2"/>
      </rPr>
      <t>25/6/2026</t>
    </r>
  </si>
  <si>
    <t>(prices refer to spot deals agreed between 25 May and 28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</si>
</sst>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bg1"/>
                </a:solidFill>
                <a:latin typeface="+mn-lt"/>
                <a:ea typeface="+mn-ea"/>
                <a:cs typeface="+mn-cs"/>
              </a:defRPr>
            </a:pPr>
            <a:r>
              <a:rPr lang="en-GB" sz="1600" b="1">
                <a:solidFill>
                  <a:schemeClr val="bg1"/>
                </a:solidFill>
              </a:rPr>
              <a:t>UK wholesale prices </a:t>
            </a:r>
          </a:p>
          <a:p>
            <a:pPr>
              <a:defRPr sz="1600" b="1" i="0" u="none" strike="noStrike" kern="1200" spc="0" baseline="0">
                <a:solidFill>
                  <a:schemeClr val="bg1"/>
                </a:solidFill>
                <a:latin typeface="+mn-lt"/>
                <a:ea typeface="+mn-ea"/>
                <a:cs typeface="+mn-cs"/>
              </a:defRPr>
            </a:pPr>
            <a:r>
              <a:rPr lang="en-GB" sz="1600" b="1">
                <a:solidFill>
                  <a:schemeClr val="bg1"/>
                </a:solidFill>
              </a:rPr>
              <a:t>2023 to 2026</a:t>
            </a:r>
          </a:p>
        </c:rich>
      </c:tx>
      <c:layout>
        <c:manualLayout>
          <c:xMode val="edge"/>
          <c:yMode val="edge"/>
          <c:x val="0.3719706818567714"/>
          <c:y val="1.2377016309574333E-2"/>
        </c:manualLayout>
      </c:layout>
      <c:overlay val="0"/>
      <c:spPr>
        <a:solidFill>
          <a:schemeClr val="bg1"/>
        </a:solidFill>
        <a:ln>
          <a:noFill/>
        </a:ln>
        <a:effectLst/>
      </c:spPr>
    </c:title>
    <c:autoTitleDeleted val="0"/>
    <c:plotArea>
      <c:layout>
        <c:manualLayout>
          <c:layoutTarget val="inner"/>
          <c:xMode val="edge"/>
          <c:yMode val="edge"/>
          <c:x val="8.8917502842759247E-2"/>
          <c:y val="0.15378772246080291"/>
          <c:w val="0.89273550525367806"/>
          <c:h val="0.69660492963070941"/>
        </c:manualLayout>
      </c:layout>
      <c:lineChart>
        <c:grouping val="standard"/>
        <c:varyColors val="0"/>
        <c:ser>
          <c:idx val="0"/>
          <c:order val="0"/>
          <c:tx>
            <c:v>Bulk cream</c:v>
          </c:tx>
          <c:marker>
            <c:symbol val="none"/>
          </c:marker>
          <c:cat>
            <c:numRef>
              <c:f>'UK wholesale prices'!$B$9:$B$363</c:f>
              <c:numCache>
                <c:formatCode>mmm\-yy</c:formatCode>
                <c:ptCount val="355"/>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pt idx="311">
                  <c:v>46174</c:v>
                </c:pt>
              </c:numCache>
            </c:numRef>
          </c:cat>
          <c:val>
            <c:numRef>
              <c:f>'UK wholesale prices'!$C$9:$C$363</c:f>
              <c:numCache>
                <c:formatCode>#,##0</c:formatCode>
                <c:ptCount val="355"/>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pt idx="304">
                  <c:v>1752</c:v>
                </c:pt>
                <c:pt idx="305">
                  <c:v>1312</c:v>
                </c:pt>
                <c:pt idx="306">
                  <c:v>1185</c:v>
                </c:pt>
                <c:pt idx="307">
                  <c:v>1250</c:v>
                </c:pt>
                <c:pt idx="308">
                  <c:v>1556</c:v>
                </c:pt>
                <c:pt idx="309">
                  <c:v>1238</c:v>
                </c:pt>
                <c:pt idx="310">
                  <c:v>1220</c:v>
                </c:pt>
                <c:pt idx="311">
                  <c:v>1387</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prices'!$B$9:$B$363</c:f>
              <c:numCache>
                <c:formatCode>mmm\-yy</c:formatCode>
                <c:ptCount val="355"/>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pt idx="311">
                  <c:v>46174</c:v>
                </c:pt>
              </c:numCache>
            </c:numRef>
          </c:cat>
          <c:val>
            <c:numRef>
              <c:f>'UK wholesale prices'!$E$9:$E$362</c:f>
              <c:numCache>
                <c:formatCode>#,##0</c:formatCode>
                <c:ptCount val="354"/>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pt idx="304">
                  <c:v>4290</c:v>
                </c:pt>
                <c:pt idx="305">
                  <c:v>3710</c:v>
                </c:pt>
                <c:pt idx="306">
                  <c:v>3600</c:v>
                </c:pt>
                <c:pt idx="307">
                  <c:v>3670</c:v>
                </c:pt>
                <c:pt idx="308">
                  <c:v>3980</c:v>
                </c:pt>
                <c:pt idx="309">
                  <c:v>3540</c:v>
                </c:pt>
                <c:pt idx="310">
                  <c:v>3330</c:v>
                </c:pt>
                <c:pt idx="311">
                  <c:v>3240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prices'!$B$9:$B$363</c:f>
              <c:numCache>
                <c:formatCode>mmm\-yy</c:formatCode>
                <c:ptCount val="355"/>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pt idx="311">
                  <c:v>46174</c:v>
                </c:pt>
              </c:numCache>
            </c:numRef>
          </c:cat>
          <c:val>
            <c:numRef>
              <c:f>'UK wholesale prices'!$G$9:$G$362</c:f>
              <c:numCache>
                <c:formatCode>#,##0</c:formatCode>
                <c:ptCount val="354"/>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pt idx="304">
                  <c:v>1800</c:v>
                </c:pt>
                <c:pt idx="305">
                  <c:v>1730</c:v>
                </c:pt>
                <c:pt idx="306">
                  <c:v>1810</c:v>
                </c:pt>
                <c:pt idx="307">
                  <c:v>2040</c:v>
                </c:pt>
                <c:pt idx="308">
                  <c:v>2340</c:v>
                </c:pt>
                <c:pt idx="309">
                  <c:v>2360</c:v>
                </c:pt>
                <c:pt idx="310">
                  <c:v>2500</c:v>
                </c:pt>
                <c:pt idx="311">
                  <c:v>2290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prices'!$B$9:$B$363</c:f>
              <c:numCache>
                <c:formatCode>mmm\-yy</c:formatCode>
                <c:ptCount val="355"/>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pt idx="311">
                  <c:v>46174</c:v>
                </c:pt>
              </c:numCache>
            </c:numRef>
          </c:cat>
          <c:val>
            <c:numRef>
              <c:f>'UK wholesale prices'!$I$9:$I$362</c:f>
              <c:numCache>
                <c:formatCode>#,##0</c:formatCode>
                <c:ptCount val="354"/>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pt idx="304">
                  <c:v>2960</c:v>
                </c:pt>
                <c:pt idx="305">
                  <c:v>2830</c:v>
                </c:pt>
                <c:pt idx="306">
                  <c:v>2860</c:v>
                </c:pt>
                <c:pt idx="307">
                  <c:v>2920</c:v>
                </c:pt>
                <c:pt idx="308">
                  <c:v>3080</c:v>
                </c:pt>
                <c:pt idx="309">
                  <c:v>2980</c:v>
                </c:pt>
                <c:pt idx="310">
                  <c:v>2940</c:v>
                </c:pt>
                <c:pt idx="311">
                  <c:v>2890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6174"/>
          <c:min val="4507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b="0"/>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126389953816573"/>
          <c:y val="4.9195794690592543E-2"/>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488522</xdr:colOff>
      <xdr:row>1</xdr:row>
      <xdr:rowOff>12479</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755297</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507365</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139754</xdr:colOff>
      <xdr:row>2</xdr:row>
      <xdr:rowOff>9304</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563636</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321972</xdr:colOff>
      <xdr:row>1</xdr:row>
      <xdr:rowOff>120739</xdr:rowOff>
    </xdr:from>
    <xdr:to>
      <xdr:col>12</xdr:col>
      <xdr:colOff>415880</xdr:colOff>
      <xdr:row>33</xdr:row>
      <xdr:rowOff>106050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0">
              <a:solidFill>
                <a:schemeClr val="tx1"/>
              </a:solidFill>
            </a:rPr>
            <a:t>Source: AHDB</a:t>
          </a:r>
        </a:p>
      </cdr:txBody>
    </cdr:sp>
  </cdr:relSizeAnchor>
  <cdr:relSizeAnchor xmlns:cdr="http://schemas.openxmlformats.org/drawingml/2006/chartDrawing">
    <cdr:from>
      <cdr:x>0.88503</cdr:x>
      <cdr:y>0.05194</cdr:y>
    </cdr:from>
    <cdr:to>
      <cdr:x>0.99731</cdr:x>
      <cdr:y>0.13584</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939425" y="263099"/>
          <a:ext cx="880377" cy="42497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24"/>
  <sheetViews>
    <sheetView tabSelected="1" zoomScale="92" zoomScaleNormal="100" zoomScaleSheetLayoutView="143" zoomScalePageLayoutView="123" workbookViewId="0">
      <pane xSplit="2" ySplit="8" topLeftCell="C311" activePane="bottomRight" state="frozen"/>
      <selection activeCell="B33" sqref="B33"/>
      <selection pane="topRight" activeCell="B33" sqref="B33"/>
      <selection pane="bottomLeft" activeCell="B33" sqref="B33"/>
      <selection pane="bottomRight" activeCell="L319" sqref="L319"/>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67" t="s">
        <v>11</v>
      </c>
      <c r="B2" s="67"/>
      <c r="C2" s="67"/>
      <c r="D2" s="67"/>
      <c r="E2" s="67"/>
      <c r="F2" s="67"/>
      <c r="G2" s="67"/>
      <c r="H2" s="67"/>
      <c r="I2" s="67"/>
      <c r="J2" s="35"/>
      <c r="K2" s="35"/>
    </row>
    <row r="3" spans="1:19" ht="13.5" customHeight="1">
      <c r="A3" s="68" t="s">
        <v>24</v>
      </c>
      <c r="B3" s="68"/>
      <c r="C3" s="68"/>
      <c r="D3" s="68"/>
      <c r="E3" s="68"/>
      <c r="F3" s="68"/>
      <c r="G3" s="68"/>
      <c r="H3" s="68"/>
      <c r="I3" s="68"/>
      <c r="J3" s="37"/>
      <c r="K3" s="37"/>
    </row>
    <row r="4" spans="1:19" s="38" customFormat="1" ht="12" customHeight="1">
      <c r="A4" s="68" t="s">
        <v>25</v>
      </c>
      <c r="B4" s="68"/>
      <c r="C4" s="68"/>
      <c r="D4" s="68"/>
      <c r="E4" s="68"/>
      <c r="F4" s="68"/>
      <c r="G4" s="68"/>
      <c r="H4" s="68"/>
      <c r="I4" s="68"/>
      <c r="J4" s="37"/>
      <c r="K4" s="37"/>
      <c r="M4" s="39"/>
      <c r="N4" s="39"/>
      <c r="O4" s="39"/>
      <c r="P4" s="39"/>
      <c r="Q4" s="39"/>
      <c r="R4" s="39"/>
      <c r="S4" s="39"/>
    </row>
    <row r="5" spans="1:19" s="38" customFormat="1" ht="15.5" customHeight="1">
      <c r="A5" s="68" t="s">
        <v>40</v>
      </c>
      <c r="B5" s="68"/>
      <c r="C5" s="68"/>
      <c r="D5" s="68"/>
      <c r="E5" s="68"/>
      <c r="F5" s="68"/>
      <c r="G5" s="68"/>
      <c r="H5" s="68"/>
      <c r="I5" s="68"/>
      <c r="J5" s="37"/>
      <c r="K5" s="37"/>
      <c r="M5" s="39"/>
      <c r="N5" s="39"/>
      <c r="O5" s="39"/>
      <c r="P5" s="39"/>
      <c r="Q5" s="39"/>
      <c r="R5" s="39"/>
      <c r="S5" s="39"/>
    </row>
    <row r="6" spans="1:19" s="38" customFormat="1" ht="12" customHeight="1">
      <c r="M6" s="39"/>
      <c r="N6" s="39"/>
      <c r="O6" s="39"/>
      <c r="P6" s="39"/>
      <c r="Q6" s="39"/>
      <c r="R6" s="39"/>
      <c r="S6" s="39"/>
    </row>
    <row r="7" spans="1:19">
      <c r="B7" s="40"/>
      <c r="C7" s="65" t="s">
        <v>31</v>
      </c>
      <c r="D7" s="66"/>
      <c r="E7" s="65" t="s">
        <v>8</v>
      </c>
      <c r="F7" s="66"/>
      <c r="G7" s="65" t="s">
        <v>9</v>
      </c>
      <c r="H7" s="66"/>
      <c r="I7" s="65" t="s">
        <v>22</v>
      </c>
      <c r="J7" s="66"/>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2:10">
      <c r="B305" s="52">
        <v>45717</v>
      </c>
      <c r="C305" s="46">
        <v>2624</v>
      </c>
      <c r="D305" s="47" t="s">
        <v>28</v>
      </c>
      <c r="E305" s="46">
        <v>6070</v>
      </c>
      <c r="F305" s="47">
        <v>600</v>
      </c>
      <c r="G305" s="46">
        <v>2010</v>
      </c>
      <c r="H305" s="47">
        <v>110</v>
      </c>
      <c r="I305" s="46">
        <v>4020</v>
      </c>
      <c r="J305" s="47">
        <v>100</v>
      </c>
    </row>
    <row r="306" spans="2:10">
      <c r="B306" s="53">
        <v>45748</v>
      </c>
      <c r="C306" s="48">
        <v>2625</v>
      </c>
      <c r="D306" s="49" t="s">
        <v>28</v>
      </c>
      <c r="E306" s="48">
        <v>6050</v>
      </c>
      <c r="F306" s="49">
        <v>300</v>
      </c>
      <c r="G306" s="48">
        <v>1980</v>
      </c>
      <c r="H306" s="49">
        <v>190</v>
      </c>
      <c r="I306" s="48">
        <v>4020</v>
      </c>
      <c r="J306" s="49">
        <v>200</v>
      </c>
    </row>
    <row r="307" spans="2:10">
      <c r="B307" s="52">
        <v>45778</v>
      </c>
      <c r="C307" s="46">
        <v>2538</v>
      </c>
      <c r="D307" s="47" t="s">
        <v>28</v>
      </c>
      <c r="E307" s="46">
        <v>6060</v>
      </c>
      <c r="F307" s="47">
        <v>120</v>
      </c>
      <c r="G307" s="46">
        <v>1970</v>
      </c>
      <c r="H307" s="47">
        <v>80</v>
      </c>
      <c r="I307" s="46">
        <v>3950</v>
      </c>
      <c r="J307" s="47">
        <v>280</v>
      </c>
    </row>
    <row r="308" spans="2:10">
      <c r="B308" s="53">
        <v>45809</v>
      </c>
      <c r="C308" s="48">
        <v>2657</v>
      </c>
      <c r="D308" s="49" t="s">
        <v>28</v>
      </c>
      <c r="E308" s="48">
        <v>6160</v>
      </c>
      <c r="F308" s="49">
        <v>275</v>
      </c>
      <c r="G308" s="48">
        <v>1980</v>
      </c>
      <c r="H308" s="49">
        <v>50</v>
      </c>
      <c r="I308" s="48">
        <v>3900</v>
      </c>
      <c r="J308" s="49">
        <v>225</v>
      </c>
    </row>
    <row r="309" spans="2:10">
      <c r="B309" s="52">
        <v>45839</v>
      </c>
      <c r="C309" s="46">
        <v>2774</v>
      </c>
      <c r="D309" s="47" t="s">
        <v>28</v>
      </c>
      <c r="E309" s="46">
        <v>6150</v>
      </c>
      <c r="F309" s="47">
        <v>150</v>
      </c>
      <c r="G309" s="46">
        <v>1970</v>
      </c>
      <c r="H309" s="47">
        <v>170</v>
      </c>
      <c r="I309" s="46">
        <v>3890</v>
      </c>
      <c r="J309" s="47">
        <v>175</v>
      </c>
    </row>
    <row r="310" spans="2:10">
      <c r="B310" s="53">
        <v>45870</v>
      </c>
      <c r="C310" s="48">
        <v>2730</v>
      </c>
      <c r="D310" s="49" t="s">
        <v>28</v>
      </c>
      <c r="E310" s="48">
        <v>6050</v>
      </c>
      <c r="F310" s="49">
        <v>500</v>
      </c>
      <c r="G310" s="48">
        <v>1990</v>
      </c>
      <c r="H310" s="49">
        <v>100</v>
      </c>
      <c r="I310" s="48">
        <v>3830</v>
      </c>
      <c r="J310" s="49">
        <v>150</v>
      </c>
    </row>
    <row r="311" spans="2:10">
      <c r="B311" s="52">
        <v>45901</v>
      </c>
      <c r="C311" s="46">
        <v>2587</v>
      </c>
      <c r="D311" s="47" t="s">
        <v>28</v>
      </c>
      <c r="E311" s="46">
        <v>5540</v>
      </c>
      <c r="F311" s="47">
        <v>1400</v>
      </c>
      <c r="G311" s="46">
        <v>1910</v>
      </c>
      <c r="H311" s="47">
        <v>150</v>
      </c>
      <c r="I311" s="46">
        <v>3420</v>
      </c>
      <c r="J311" s="47">
        <v>200</v>
      </c>
    </row>
    <row r="312" spans="2:10">
      <c r="B312" s="53">
        <v>45931</v>
      </c>
      <c r="C312" s="48">
        <v>1986</v>
      </c>
      <c r="D312" s="49" t="s">
        <v>28</v>
      </c>
      <c r="E312" s="48">
        <v>4680</v>
      </c>
      <c r="F312" s="49">
        <v>1000</v>
      </c>
      <c r="G312" s="48">
        <v>1820</v>
      </c>
      <c r="H312" s="49">
        <v>175</v>
      </c>
      <c r="I312" s="48">
        <v>3110</v>
      </c>
      <c r="J312" s="49">
        <v>300</v>
      </c>
    </row>
    <row r="313" spans="2:10">
      <c r="B313" s="52">
        <v>45962</v>
      </c>
      <c r="C313" s="46">
        <v>1752</v>
      </c>
      <c r="D313" s="47" t="s">
        <v>28</v>
      </c>
      <c r="E313" s="46">
        <v>4290</v>
      </c>
      <c r="F313" s="47">
        <v>800</v>
      </c>
      <c r="G313" s="46">
        <v>1800</v>
      </c>
      <c r="H313" s="47">
        <v>92</v>
      </c>
      <c r="I313" s="46">
        <v>2960</v>
      </c>
      <c r="J313" s="47">
        <v>500</v>
      </c>
    </row>
    <row r="314" spans="2:10">
      <c r="B314" s="53">
        <v>45992</v>
      </c>
      <c r="C314" s="48">
        <v>1312</v>
      </c>
      <c r="D314" s="49" t="s">
        <v>28</v>
      </c>
      <c r="E314" s="48">
        <v>3710</v>
      </c>
      <c r="F314" s="49">
        <v>800</v>
      </c>
      <c r="G314" s="48">
        <v>1730</v>
      </c>
      <c r="H314" s="49">
        <v>100</v>
      </c>
      <c r="I314" s="48">
        <v>2830</v>
      </c>
      <c r="J314" s="49">
        <v>250</v>
      </c>
    </row>
    <row r="315" spans="2:10">
      <c r="B315" s="52">
        <v>46023</v>
      </c>
      <c r="C315" s="46">
        <v>1185</v>
      </c>
      <c r="D315" s="47" t="s">
        <v>28</v>
      </c>
      <c r="E315" s="46">
        <v>3600</v>
      </c>
      <c r="F315" s="47">
        <v>475</v>
      </c>
      <c r="G315" s="46">
        <v>1810</v>
      </c>
      <c r="H315" s="47">
        <v>192</v>
      </c>
      <c r="I315" s="46">
        <v>2860</v>
      </c>
      <c r="J315" s="47">
        <v>100</v>
      </c>
    </row>
    <row r="316" spans="2:10">
      <c r="B316" s="53">
        <v>46054</v>
      </c>
      <c r="C316" s="48">
        <v>1250</v>
      </c>
      <c r="D316" s="49" t="s">
        <v>28</v>
      </c>
      <c r="E316" s="48">
        <v>3670</v>
      </c>
      <c r="F316" s="49">
        <v>300</v>
      </c>
      <c r="G316" s="48">
        <v>2040</v>
      </c>
      <c r="H316" s="49">
        <v>460</v>
      </c>
      <c r="I316" s="48">
        <v>2920</v>
      </c>
      <c r="J316" s="49">
        <v>200</v>
      </c>
    </row>
    <row r="317" spans="2:10">
      <c r="B317" s="52">
        <v>46082</v>
      </c>
      <c r="C317" s="46">
        <v>1556</v>
      </c>
      <c r="D317" s="47" t="s">
        <v>28</v>
      </c>
      <c r="E317" s="46">
        <v>3980</v>
      </c>
      <c r="F317" s="47">
        <v>635</v>
      </c>
      <c r="G317" s="46">
        <v>2340</v>
      </c>
      <c r="H317" s="47">
        <v>445</v>
      </c>
      <c r="I317" s="46">
        <v>3080</v>
      </c>
      <c r="J317" s="47">
        <v>260</v>
      </c>
    </row>
    <row r="318" spans="2:10">
      <c r="B318" s="53">
        <v>46113</v>
      </c>
      <c r="C318" s="48">
        <v>1238</v>
      </c>
      <c r="D318" s="49" t="s">
        <v>28</v>
      </c>
      <c r="E318" s="48">
        <v>3540</v>
      </c>
      <c r="F318" s="49">
        <v>750</v>
      </c>
      <c r="G318" s="48">
        <v>2360</v>
      </c>
      <c r="H318" s="49">
        <v>150</v>
      </c>
      <c r="I318" s="48">
        <v>2980</v>
      </c>
      <c r="J318" s="49">
        <v>130</v>
      </c>
    </row>
    <row r="319" spans="2:10">
      <c r="B319" s="52">
        <v>46143</v>
      </c>
      <c r="C319" s="46">
        <v>1220</v>
      </c>
      <c r="D319" s="47" t="s">
        <v>28</v>
      </c>
      <c r="E319" s="46">
        <v>3330</v>
      </c>
      <c r="F319" s="47">
        <v>220</v>
      </c>
      <c r="G319" s="46">
        <v>2500</v>
      </c>
      <c r="H319" s="47">
        <v>200</v>
      </c>
      <c r="I319" s="46">
        <v>2940</v>
      </c>
      <c r="J319" s="47">
        <v>100</v>
      </c>
    </row>
    <row r="320" spans="2:10">
      <c r="B320" s="53">
        <v>46174</v>
      </c>
      <c r="C320" s="48">
        <v>1387</v>
      </c>
      <c r="D320" s="49" t="s">
        <v>28</v>
      </c>
      <c r="E320" s="48">
        <v>3240</v>
      </c>
      <c r="F320" s="49">
        <v>370</v>
      </c>
      <c r="G320" s="48">
        <v>2290</v>
      </c>
      <c r="H320" s="49">
        <v>470</v>
      </c>
      <c r="I320" s="48">
        <v>2890</v>
      </c>
      <c r="J320" s="49">
        <v>200</v>
      </c>
    </row>
    <row r="322" spans="1:10">
      <c r="A322" s="14" t="s">
        <v>33</v>
      </c>
    </row>
    <row r="323" spans="1:10">
      <c r="A323" s="14" t="s">
        <v>32</v>
      </c>
    </row>
    <row r="324" spans="1:10">
      <c r="C324" s="63"/>
      <c r="D324" s="63"/>
      <c r="E324" s="63"/>
      <c r="F324" s="63"/>
      <c r="G324" s="63"/>
      <c r="H324" s="63"/>
      <c r="I324" s="63"/>
      <c r="J324" s="63"/>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topLeftCell="A3" zoomScale="85" zoomScaleNormal="100" zoomScaleSheetLayoutView="143" zoomScalePageLayoutView="123" workbookViewId="0">
      <selection activeCell="K8" sqref="K8"/>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71" t="s">
        <v>12</v>
      </c>
      <c r="C5" s="69">
        <v>46174</v>
      </c>
      <c r="D5" s="70"/>
      <c r="E5" s="70">
        <f>EDATE(C5,-1)</f>
        <v>46143</v>
      </c>
      <c r="F5" s="70"/>
      <c r="G5" s="70">
        <f>EDATE(C5,-12)</f>
        <v>45809</v>
      </c>
      <c r="H5" s="73"/>
    </row>
    <row r="6" spans="2:20" ht="26.25" customHeight="1">
      <c r="B6" s="72"/>
      <c r="C6" s="15" t="s">
        <v>15</v>
      </c>
      <c r="D6" s="16" t="s">
        <v>16</v>
      </c>
      <c r="E6" s="15" t="s">
        <v>15</v>
      </c>
      <c r="F6" s="17" t="s">
        <v>17</v>
      </c>
      <c r="G6" s="15" t="s">
        <v>15</v>
      </c>
      <c r="H6" s="17" t="s">
        <v>17</v>
      </c>
    </row>
    <row r="7" spans="2:20" ht="26.25" customHeight="1">
      <c r="B7" s="60" t="s">
        <v>10</v>
      </c>
      <c r="C7" s="54">
        <f>VLOOKUP(C$5,'UK wholesale prices'!$B:$J,2,FALSE)</f>
        <v>1387</v>
      </c>
      <c r="D7" s="55" t="str">
        <f>VLOOKUP(C$5,'UK wholesale prices'!$B:$J,3,FALSE)</f>
        <v>n.a.</v>
      </c>
      <c r="E7" s="54">
        <f>VLOOKUP(E$5,'UK wholesale prices'!$B:$J,2,FALSE)</f>
        <v>1220</v>
      </c>
      <c r="F7" s="56">
        <f>(C7-E7)/E7</f>
        <v>0.13688524590163934</v>
      </c>
      <c r="G7" s="54">
        <f>VLOOKUP(G$5,'UK wholesale prices'!$B:$J,2,FALSE)</f>
        <v>2657</v>
      </c>
      <c r="H7" s="56">
        <f>(C7-G7)/G7</f>
        <v>-0.47798268724124954</v>
      </c>
    </row>
    <row r="8" spans="2:20" ht="26.25" customHeight="1">
      <c r="B8" s="61" t="s">
        <v>18</v>
      </c>
      <c r="C8" s="57">
        <f>VLOOKUP(C$5,'UK wholesale prices'!$B:$J,4,FALSE)</f>
        <v>3240</v>
      </c>
      <c r="D8" s="58">
        <f>VLOOKUP(C$5,'UK wholesale prices'!$B:$J,5,FALSE)</f>
        <v>370</v>
      </c>
      <c r="E8" s="57">
        <f>VLOOKUP(E$5,'UK wholesale prices'!$B:$J,4,FALSE)</f>
        <v>3330</v>
      </c>
      <c r="F8" s="59">
        <f>(C8-E8)/E8</f>
        <v>-2.7027027027027029E-2</v>
      </c>
      <c r="G8" s="57">
        <f>VLOOKUP(G$5,'UK wholesale prices'!$B:$J,4,FALSE)</f>
        <v>6160</v>
      </c>
      <c r="H8" s="59">
        <f>(C8-G8)/G8</f>
        <v>-0.47402597402597402</v>
      </c>
    </row>
    <row r="9" spans="2:20" ht="26.25" customHeight="1">
      <c r="B9" s="60" t="s">
        <v>9</v>
      </c>
      <c r="C9" s="54">
        <f>VLOOKUP(C$5,'UK wholesale prices'!$B:$J,6,FALSE)</f>
        <v>2290</v>
      </c>
      <c r="D9" s="55">
        <f>VLOOKUP(C$5,'UK wholesale prices'!$B:$J,7,FALSE)</f>
        <v>470</v>
      </c>
      <c r="E9" s="54">
        <f>VLOOKUP(E$5,'UK wholesale prices'!$B:$J,6,FALSE)</f>
        <v>2500</v>
      </c>
      <c r="F9" s="56">
        <f>(C9-E9)/E9</f>
        <v>-8.4000000000000005E-2</v>
      </c>
      <c r="G9" s="54">
        <f>VLOOKUP(G$5,'UK wholesale prices'!$B:$J,6,FALSE)</f>
        <v>1980</v>
      </c>
      <c r="H9" s="56">
        <f>(C9-G9)/G9</f>
        <v>0.15656565656565657</v>
      </c>
    </row>
    <row r="10" spans="2:20" ht="26.25" customHeight="1">
      <c r="B10" s="61" t="s">
        <v>22</v>
      </c>
      <c r="C10" s="57">
        <f>VLOOKUP(C$5,'UK wholesale prices'!$B:$J,8,FALSE)</f>
        <v>2890</v>
      </c>
      <c r="D10" s="58">
        <f>VLOOKUP(C$5,'UK wholesale prices'!$B:$J,9,FALSE)</f>
        <v>200</v>
      </c>
      <c r="E10" s="57">
        <f>VLOOKUP(E$5,'UK wholesale prices'!$B:$J,8,FALSE)</f>
        <v>2940</v>
      </c>
      <c r="F10" s="59">
        <f>(C10-E10)/E10</f>
        <v>-1.7006802721088437E-2</v>
      </c>
      <c r="G10" s="57">
        <f>VLOOKUP(G$5,'UK wholesale prices'!$B:$J,8,FALSE)</f>
        <v>3900</v>
      </c>
      <c r="H10" s="59">
        <f>(C10-G10)/G10</f>
        <v>-0.258974358974359</v>
      </c>
    </row>
    <row r="11" spans="2:20" ht="15.5">
      <c r="B11" s="14" t="s">
        <v>19</v>
      </c>
      <c r="C11" s="14"/>
      <c r="D11" s="14"/>
      <c r="E11" s="14"/>
      <c r="F11" s="14"/>
      <c r="G11" s="14"/>
      <c r="H11" s="14"/>
    </row>
    <row r="12" spans="2:20" ht="15.5">
      <c r="B12" s="14" t="s">
        <v>41</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zoomScale="70" zoomScaleNormal="60" workbookViewId="0">
      <selection activeCell="U21" sqref="U21"/>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M23" sqref="M23"/>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39</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2026-06-25T09:38:11Z</dcterms:modified>
</cp:coreProperties>
</file>